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965" activeTab="1"/>
  </bookViews>
  <sheets>
    <sheet name="tableau de répartition" sheetId="1" r:id="rId1"/>
    <sheet name="couts complets" sheetId="2" r:id="rId2"/>
  </sheets>
  <definedNames/>
  <calcPr fullCalcOnLoad="1"/>
</workbook>
</file>

<file path=xl/sharedStrings.xml><?xml version="1.0" encoding="utf-8"?>
<sst xmlns="http://schemas.openxmlformats.org/spreadsheetml/2006/main" count="143" uniqueCount="53">
  <si>
    <t>quantités</t>
  </si>
  <si>
    <t>p.u</t>
  </si>
  <si>
    <t>montant</t>
  </si>
  <si>
    <t>Ch. directe</t>
  </si>
  <si>
    <t>Total</t>
  </si>
  <si>
    <t>Stock initial</t>
  </si>
  <si>
    <t>ENTREES</t>
  </si>
  <si>
    <t>TOTAUX</t>
  </si>
  <si>
    <t>QTE</t>
  </si>
  <si>
    <t>PU</t>
  </si>
  <si>
    <t>MONTANTS</t>
  </si>
  <si>
    <t>SORTIES</t>
  </si>
  <si>
    <t>Stock final</t>
  </si>
  <si>
    <t>Main d'œuvre directe</t>
  </si>
  <si>
    <t>COUT DE PRODUCTION</t>
  </si>
  <si>
    <t>COUT DE REVIENT</t>
  </si>
  <si>
    <t>Marge en %</t>
  </si>
  <si>
    <t>Ch ind appro</t>
  </si>
  <si>
    <t>ELEMENTS</t>
  </si>
  <si>
    <t>Machines</t>
  </si>
  <si>
    <t>COUT INDIRECT DE DISTRIBUTION ET D'ADMINISTRATION</t>
  </si>
  <si>
    <t>BOITE NORMALE 500 G</t>
  </si>
  <si>
    <t>BOITE FAMILIALE 1 KG</t>
  </si>
  <si>
    <t>Cacao Consommé</t>
  </si>
  <si>
    <t>Sucre consommé</t>
  </si>
  <si>
    <t>Additifs consommés</t>
  </si>
  <si>
    <t>,,,,,,,,,,,,,,,,,,,,,,,,,,,,,,,,,,,,,,,,,,,,,,</t>
  </si>
  <si>
    <t>Boites utilisées</t>
  </si>
  <si>
    <t>Chges indirectes mélange</t>
  </si>
  <si>
    <t>Chges indirectes conditionnement</t>
  </si>
  <si>
    <t>CENTRE</t>
  </si>
  <si>
    <t>Approvisionnements</t>
  </si>
  <si>
    <t>Mélange</t>
  </si>
  <si>
    <t>Conditionnement</t>
  </si>
  <si>
    <t>Distribution et Administration</t>
  </si>
  <si>
    <t>Total répartition en €</t>
  </si>
  <si>
    <t>Nature de l'unité d'oeuvre</t>
  </si>
  <si>
    <t>tonnes de matières premières achetées</t>
  </si>
  <si>
    <t>tonnes de matières premières consommées</t>
  </si>
  <si>
    <t>Nbre de pots fabriqués</t>
  </si>
  <si>
    <t>Chiffres d'affaires</t>
  </si>
  <si>
    <t>Nombre d'unité d'oeuvre</t>
  </si>
  <si>
    <t>Cout d'une unité d'oeuvre</t>
  </si>
  <si>
    <t>cout d'achat du cacao</t>
  </si>
  <si>
    <t>cout d'achat du sucre</t>
  </si>
  <si>
    <t>cout d'achat des additifs</t>
  </si>
  <si>
    <t>FICHE DE STOCK DU CACAO</t>
  </si>
  <si>
    <t>FICHE DE STOCK DU SUCRE</t>
  </si>
  <si>
    <t>FICHE DE STOCK DES ADDITIFS</t>
  </si>
  <si>
    <t>FICHE DE STOCK BOITE NORMALE 500 G</t>
  </si>
  <si>
    <t>FICHE DE STOCK BOITE FAMILIALE 1 KG</t>
  </si>
  <si>
    <t>CHIFFRE D'AFFAIRES</t>
  </si>
  <si>
    <t>RESULTAT ANALYTIQUE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</si>
</sst>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_F;[Red]\-#,##0.0\ _F"/>
    <numFmt numFmtId="173" formatCode="_-* #,##0.00\ [$€-1]_-;\-* #,##0.00\ [$€-1]_-;_-* &quot;-&quot;??\ [$€-1]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\ _F;[Red]\-#,##0.000\ _F"/>
    <numFmt numFmtId="182" formatCode="0.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0.0000000000"/>
    <numFmt numFmtId="187" formatCode="0.00000000000"/>
    <numFmt numFmtId="188" formatCode="0.00000000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20"/>
      <name val="Wingdings"/>
      <family val="0"/>
    </font>
    <font>
      <b/>
      <sz val="8.5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47" applyNumberFormat="1" applyFont="1" applyBorder="1" applyAlignment="1">
      <alignment horizontal="center" vertical="center"/>
    </xf>
    <xf numFmtId="180" fontId="1" fillId="0" borderId="11" xfId="47" applyNumberFormat="1" applyFont="1" applyBorder="1" applyAlignment="1">
      <alignment horizontal="center" vertical="center"/>
    </xf>
    <xf numFmtId="180" fontId="1" fillId="0" borderId="14" xfId="47" applyNumberFormat="1" applyFont="1" applyBorder="1" applyAlignment="1">
      <alignment horizontal="center" vertical="center"/>
    </xf>
    <xf numFmtId="2" fontId="1" fillId="0" borderId="22" xfId="47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47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2" fontId="1" fillId="0" borderId="16" xfId="47" applyNumberFormat="1" applyFont="1" applyBorder="1" applyAlignment="1">
      <alignment horizontal="center" vertical="center"/>
    </xf>
    <xf numFmtId="2" fontId="1" fillId="0" borderId="26" xfId="47" applyNumberFormat="1" applyFont="1" applyBorder="1" applyAlignment="1">
      <alignment horizontal="center" vertical="center"/>
    </xf>
    <xf numFmtId="2" fontId="1" fillId="0" borderId="34" xfId="47" applyNumberFormat="1" applyFont="1" applyBorder="1" applyAlignment="1">
      <alignment horizontal="center" vertical="center"/>
    </xf>
    <xf numFmtId="2" fontId="1" fillId="0" borderId="35" xfId="47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8" xfId="47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2" fontId="1" fillId="0" borderId="38" xfId="47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2" fontId="1" fillId="0" borderId="29" xfId="47" applyNumberFormat="1" applyFont="1" applyBorder="1" applyAlignment="1">
      <alignment horizontal="center" vertical="center"/>
    </xf>
    <xf numFmtId="2" fontId="1" fillId="0" borderId="41" xfId="47" applyNumberFormat="1" applyFont="1" applyBorder="1" applyAlignment="1">
      <alignment horizontal="center" vertical="center"/>
    </xf>
    <xf numFmtId="2" fontId="1" fillId="0" borderId="42" xfId="47" applyNumberFormat="1" applyFont="1" applyBorder="1" applyAlignment="1">
      <alignment horizontal="center" vertical="center"/>
    </xf>
    <xf numFmtId="180" fontId="1" fillId="0" borderId="18" xfId="47" applyNumberFormat="1" applyFont="1" applyBorder="1" applyAlignment="1">
      <alignment horizontal="center" vertical="center"/>
    </xf>
    <xf numFmtId="180" fontId="1" fillId="0" borderId="37" xfId="47" applyNumberFormat="1" applyFont="1" applyBorder="1" applyAlignment="1">
      <alignment horizontal="center" vertical="center"/>
    </xf>
    <xf numFmtId="180" fontId="1" fillId="0" borderId="29" xfId="47" applyNumberFormat="1" applyFont="1" applyBorder="1" applyAlignment="1">
      <alignment horizontal="center" vertical="center"/>
    </xf>
    <xf numFmtId="180" fontId="1" fillId="0" borderId="43" xfId="47" applyNumberFormat="1" applyFont="1" applyBorder="1" applyAlignment="1">
      <alignment horizontal="center" vertical="center"/>
    </xf>
    <xf numFmtId="2" fontId="1" fillId="0" borderId="44" xfId="4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0" fontId="1" fillId="0" borderId="22" xfId="52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1" xfId="47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35" borderId="15" xfId="0" applyNumberFormat="1" applyFont="1" applyFill="1" applyBorder="1" applyAlignment="1">
      <alignment horizontal="center" vertical="center"/>
    </xf>
    <xf numFmtId="0" fontId="1" fillId="35" borderId="45" xfId="0" applyNumberFormat="1" applyFont="1" applyFill="1" applyBorder="1" applyAlignment="1">
      <alignment horizontal="center" vertical="center"/>
    </xf>
    <xf numFmtId="0" fontId="1" fillId="35" borderId="55" xfId="0" applyNumberFormat="1" applyFont="1" applyFill="1" applyBorder="1" applyAlignment="1">
      <alignment horizontal="center" vertical="center"/>
    </xf>
    <xf numFmtId="0" fontId="1" fillId="36" borderId="15" xfId="0" applyNumberFormat="1" applyFont="1" applyFill="1" applyBorder="1" applyAlignment="1">
      <alignment horizontal="center" vertical="center"/>
    </xf>
    <xf numFmtId="0" fontId="1" fillId="36" borderId="45" xfId="0" applyNumberFormat="1" applyFont="1" applyFill="1" applyBorder="1" applyAlignment="1">
      <alignment horizontal="center" vertical="center"/>
    </xf>
    <xf numFmtId="0" fontId="1" fillId="36" borderId="55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6" borderId="22" xfId="0" applyNumberFormat="1" applyFont="1" applyFill="1" applyBorder="1" applyAlignment="1">
      <alignment horizontal="center" vertical="center"/>
    </xf>
    <xf numFmtId="0" fontId="1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4.421875" style="0" customWidth="1"/>
    <col min="2" max="2" width="22.8515625" style="0" customWidth="1"/>
    <col min="3" max="3" width="22.140625" style="0" customWidth="1"/>
    <col min="4" max="4" width="28.57421875" style="0" customWidth="1"/>
    <col min="5" max="5" width="26.00390625" style="0" customWidth="1"/>
  </cols>
  <sheetData>
    <row r="1" spans="1:5" ht="25.5">
      <c r="A1" s="11" t="s">
        <v>30</v>
      </c>
      <c r="B1" s="12" t="s">
        <v>31</v>
      </c>
      <c r="C1" s="12" t="s">
        <v>32</v>
      </c>
      <c r="D1" s="13" t="s">
        <v>33</v>
      </c>
      <c r="E1" s="12" t="s">
        <v>34</v>
      </c>
    </row>
    <row r="2" spans="1:5" ht="12.75">
      <c r="A2" s="14" t="s">
        <v>35</v>
      </c>
      <c r="B2" s="15">
        <v>150</v>
      </c>
      <c r="C2" s="15">
        <v>2560</v>
      </c>
      <c r="D2" s="15">
        <v>5000</v>
      </c>
      <c r="E2" s="15">
        <v>3625</v>
      </c>
    </row>
    <row r="3" spans="1:5" ht="38.25">
      <c r="A3" s="16" t="s">
        <v>36</v>
      </c>
      <c r="B3" s="17" t="s">
        <v>37</v>
      </c>
      <c r="C3" s="17" t="s">
        <v>38</v>
      </c>
      <c r="D3" s="17" t="s">
        <v>39</v>
      </c>
      <c r="E3" s="17" t="s">
        <v>40</v>
      </c>
    </row>
    <row r="4" spans="1:5" ht="12.75">
      <c r="A4" s="14" t="s">
        <v>41</v>
      </c>
      <c r="B4" s="15">
        <f>'couts complets'!D5+'couts complets'!D11+'couts complets'!D17</f>
        <v>15</v>
      </c>
      <c r="C4" s="15">
        <f>'couts complets'!F23+'couts complets'!F29+'couts complets'!F35</f>
        <v>16</v>
      </c>
      <c r="D4" s="15">
        <f>'couts complets'!B50+'couts complets'!E50</f>
        <v>25000</v>
      </c>
      <c r="E4" s="15">
        <f>'couts complets'!D73+'couts complets'!G73</f>
        <v>72500</v>
      </c>
    </row>
    <row r="5" spans="1:5" ht="12.75">
      <c r="A5" s="14" t="s">
        <v>42</v>
      </c>
      <c r="B5" s="15">
        <f>B2/B4</f>
        <v>10</v>
      </c>
      <c r="C5" s="15">
        <f>C2/C4</f>
        <v>160</v>
      </c>
      <c r="D5" s="15">
        <f>D2/D4</f>
        <v>0.2</v>
      </c>
      <c r="E5" s="15">
        <f>E2/E4</f>
        <v>0.05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7"/>
  <sheetViews>
    <sheetView tabSelected="1" zoomScalePageLayoutView="0" workbookViewId="0" topLeftCell="A47">
      <selection activeCell="C45" sqref="C45"/>
    </sheetView>
  </sheetViews>
  <sheetFormatPr defaultColWidth="11.421875" defaultRowHeight="12.75"/>
  <cols>
    <col min="1" max="1" width="30.140625" style="35" bestFit="1" customWidth="1"/>
    <col min="2" max="2" width="12.421875" style="35" bestFit="1" customWidth="1"/>
    <col min="3" max="3" width="13.140625" style="35" bestFit="1" customWidth="1"/>
    <col min="4" max="4" width="12.28125" style="35" customWidth="1"/>
    <col min="5" max="5" width="12.421875" style="35" bestFit="1" customWidth="1"/>
    <col min="6" max="6" width="13.140625" style="35" bestFit="1" customWidth="1"/>
    <col min="7" max="7" width="12.28125" style="35" customWidth="1"/>
    <col min="8" max="8" width="13.421875" style="35" bestFit="1" customWidth="1"/>
    <col min="9" max="16384" width="11.421875" style="35" customWidth="1"/>
  </cols>
  <sheetData>
    <row r="2" ht="13.5" thickBot="1"/>
    <row r="3" spans="3:6" ht="13.5" thickBot="1">
      <c r="C3" s="133" t="s">
        <v>43</v>
      </c>
      <c r="D3" s="134"/>
      <c r="E3" s="134"/>
      <c r="F3" s="136"/>
    </row>
    <row r="4" spans="3:6" ht="12.75">
      <c r="C4" s="36"/>
      <c r="D4" s="37" t="s">
        <v>0</v>
      </c>
      <c r="E4" s="37" t="s">
        <v>1</v>
      </c>
      <c r="F4" s="38" t="s">
        <v>2</v>
      </c>
    </row>
    <row r="5" spans="1:8" ht="12.75">
      <c r="A5" s="39"/>
      <c r="B5" s="39"/>
      <c r="C5" s="40" t="s">
        <v>3</v>
      </c>
      <c r="D5" s="41">
        <v>10</v>
      </c>
      <c r="E5" s="41">
        <v>1360</v>
      </c>
      <c r="F5" s="42">
        <f>D5*E5</f>
        <v>13600</v>
      </c>
      <c r="G5" s="39"/>
      <c r="H5" s="39"/>
    </row>
    <row r="6" spans="1:8" ht="13.5" thickBot="1">
      <c r="A6" s="39"/>
      <c r="B6" s="39"/>
      <c r="C6" s="43" t="s">
        <v>17</v>
      </c>
      <c r="D6" s="44">
        <f>D5</f>
        <v>10</v>
      </c>
      <c r="E6" s="44">
        <f>'tableau de répartition'!B5</f>
        <v>10</v>
      </c>
      <c r="F6" s="45">
        <f>D6*E6</f>
        <v>100</v>
      </c>
      <c r="G6" s="39"/>
      <c r="H6" s="39"/>
    </row>
    <row r="7" spans="1:8" ht="13.5" thickBot="1">
      <c r="A7" s="39"/>
      <c r="B7" s="39"/>
      <c r="C7" s="7" t="s">
        <v>4</v>
      </c>
      <c r="D7" s="28">
        <f>D6</f>
        <v>10</v>
      </c>
      <c r="E7" s="28">
        <f>F7/D7</f>
        <v>1370</v>
      </c>
      <c r="F7" s="23">
        <f>SUM(F5:F6)</f>
        <v>13700</v>
      </c>
      <c r="G7" s="39"/>
      <c r="H7" s="39"/>
    </row>
    <row r="8" spans="1:8" ht="13.5" thickBot="1">
      <c r="A8" s="39"/>
      <c r="B8" s="39"/>
      <c r="C8" s="8"/>
      <c r="D8" s="8"/>
      <c r="E8" s="8"/>
      <c r="F8" s="8"/>
      <c r="G8" s="39"/>
      <c r="H8" s="39"/>
    </row>
    <row r="9" spans="1:8" ht="13.5" thickBot="1">
      <c r="A9" s="39"/>
      <c r="B9" s="39"/>
      <c r="C9" s="127" t="s">
        <v>44</v>
      </c>
      <c r="D9" s="128"/>
      <c r="E9" s="128"/>
      <c r="F9" s="138"/>
      <c r="G9" s="39"/>
      <c r="H9" s="39"/>
    </row>
    <row r="10" spans="1:8" ht="12.75">
      <c r="A10" s="8"/>
      <c r="B10" s="39"/>
      <c r="C10" s="46"/>
      <c r="D10" s="47" t="s">
        <v>0</v>
      </c>
      <c r="E10" s="47" t="s">
        <v>1</v>
      </c>
      <c r="F10" s="48" t="s">
        <v>2</v>
      </c>
      <c r="G10" s="39"/>
      <c r="H10" s="39"/>
    </row>
    <row r="11" spans="1:8" ht="19.5" customHeight="1">
      <c r="A11" s="8"/>
      <c r="B11" s="49"/>
      <c r="C11" s="40" t="s">
        <v>3</v>
      </c>
      <c r="D11" s="47">
        <v>4</v>
      </c>
      <c r="E11" s="47">
        <v>425</v>
      </c>
      <c r="F11" s="48">
        <f>D11*E11</f>
        <v>1700</v>
      </c>
      <c r="G11" s="39"/>
      <c r="H11" s="39"/>
    </row>
    <row r="12" spans="1:8" ht="19.5" customHeight="1" thickBot="1">
      <c r="A12" s="8"/>
      <c r="B12" s="50"/>
      <c r="C12" s="43" t="s">
        <v>17</v>
      </c>
      <c r="D12" s="114">
        <f>D11</f>
        <v>4</v>
      </c>
      <c r="E12" s="114">
        <f>'tableau de répartition'!B5</f>
        <v>10</v>
      </c>
      <c r="F12" s="115">
        <f>D12*E12</f>
        <v>40</v>
      </c>
      <c r="G12" s="39"/>
      <c r="H12" s="39"/>
    </row>
    <row r="13" spans="1:8" ht="19.5" customHeight="1" thickBot="1">
      <c r="A13" s="8"/>
      <c r="B13" s="50"/>
      <c r="C13" s="7" t="s">
        <v>4</v>
      </c>
      <c r="D13" s="59">
        <f>D12</f>
        <v>4</v>
      </c>
      <c r="E13" s="59">
        <f>F13/D13</f>
        <v>435</v>
      </c>
      <c r="F13" s="116">
        <f>SUM(F11:F12)</f>
        <v>1740</v>
      </c>
      <c r="G13" s="39"/>
      <c r="H13" s="39"/>
    </row>
    <row r="14" spans="1:8" ht="13.5" thickBot="1">
      <c r="A14" s="8"/>
      <c r="B14" s="39"/>
      <c r="C14" s="39"/>
      <c r="D14" s="39"/>
      <c r="E14" s="39"/>
      <c r="F14" s="39"/>
      <c r="G14" s="39"/>
      <c r="H14" s="39"/>
    </row>
    <row r="15" spans="1:8" ht="13.5" thickBot="1">
      <c r="A15" s="8"/>
      <c r="B15" s="39"/>
      <c r="C15" s="130" t="s">
        <v>45</v>
      </c>
      <c r="D15" s="131"/>
      <c r="E15" s="131"/>
      <c r="F15" s="137"/>
      <c r="G15" s="39"/>
      <c r="H15" s="39"/>
    </row>
    <row r="16" spans="1:8" ht="12.75">
      <c r="A16" s="8"/>
      <c r="B16" s="39"/>
      <c r="C16" s="51"/>
      <c r="D16" s="52" t="s">
        <v>0</v>
      </c>
      <c r="E16" s="52" t="s">
        <v>1</v>
      </c>
      <c r="F16" s="53" t="s">
        <v>2</v>
      </c>
      <c r="G16" s="39"/>
      <c r="H16" s="39"/>
    </row>
    <row r="17" spans="1:8" ht="19.5" customHeight="1">
      <c r="A17" s="8"/>
      <c r="B17" s="39"/>
      <c r="C17" s="40" t="s">
        <v>3</v>
      </c>
      <c r="D17" s="54">
        <v>1</v>
      </c>
      <c r="E17" s="54">
        <v>90</v>
      </c>
      <c r="F17" s="55">
        <f>D17*E17</f>
        <v>90</v>
      </c>
      <c r="G17" s="39"/>
      <c r="H17" s="39"/>
    </row>
    <row r="18" spans="1:8" ht="19.5" customHeight="1" thickBot="1">
      <c r="A18" s="8"/>
      <c r="B18" s="39"/>
      <c r="C18" s="43" t="s">
        <v>17</v>
      </c>
      <c r="D18" s="56">
        <v>1</v>
      </c>
      <c r="E18" s="56">
        <f>'tableau de répartition'!B5</f>
        <v>10</v>
      </c>
      <c r="F18" s="57">
        <f>D18*E18</f>
        <v>10</v>
      </c>
      <c r="G18" s="39"/>
      <c r="H18" s="39"/>
    </row>
    <row r="19" spans="1:8" ht="19.5" customHeight="1" thickBot="1">
      <c r="A19" s="8"/>
      <c r="B19" s="39"/>
      <c r="C19" s="7" t="s">
        <v>4</v>
      </c>
      <c r="D19" s="24">
        <f>D18</f>
        <v>1</v>
      </c>
      <c r="E19" s="24">
        <f>F19/D19</f>
        <v>100</v>
      </c>
      <c r="F19" s="29">
        <f>SUM(F17:F18)</f>
        <v>100</v>
      </c>
      <c r="G19" s="39"/>
      <c r="H19" s="39"/>
    </row>
    <row r="20" spans="1:8" ht="13.5" thickBot="1">
      <c r="A20" s="39"/>
      <c r="B20" s="39"/>
      <c r="C20" s="39"/>
      <c r="D20" s="39"/>
      <c r="E20" s="39"/>
      <c r="F20" s="39"/>
      <c r="G20" s="39"/>
      <c r="H20" s="39"/>
    </row>
    <row r="21" spans="1:8" ht="13.5" customHeight="1" thickBot="1">
      <c r="A21" s="127" t="s">
        <v>46</v>
      </c>
      <c r="B21" s="128"/>
      <c r="C21" s="128"/>
      <c r="D21" s="128"/>
      <c r="E21" s="128"/>
      <c r="F21" s="128"/>
      <c r="G21" s="128"/>
      <c r="H21" s="129"/>
    </row>
    <row r="22" spans="1:8" ht="26.25" thickBot="1">
      <c r="A22" s="49"/>
      <c r="B22" s="58" t="s">
        <v>8</v>
      </c>
      <c r="C22" s="59" t="s">
        <v>9</v>
      </c>
      <c r="D22" s="121" t="s">
        <v>10</v>
      </c>
      <c r="E22" s="9"/>
      <c r="F22" s="58" t="s">
        <v>8</v>
      </c>
      <c r="G22" s="58" t="s">
        <v>9</v>
      </c>
      <c r="H22" s="60" t="s">
        <v>10</v>
      </c>
    </row>
    <row r="23" spans="1:8" ht="19.5" customHeight="1" thickBot="1">
      <c r="A23" s="19" t="s">
        <v>5</v>
      </c>
      <c r="B23" s="19">
        <v>2</v>
      </c>
      <c r="C23" s="117">
        <v>1400</v>
      </c>
      <c r="D23" s="118">
        <f>B23*C23</f>
        <v>2800</v>
      </c>
      <c r="E23" s="20" t="s">
        <v>11</v>
      </c>
      <c r="F23" s="117">
        <v>9</v>
      </c>
      <c r="G23" s="117">
        <f>$C$25</f>
        <v>1375</v>
      </c>
      <c r="H23" s="117">
        <f>G23*F23</f>
        <v>12375</v>
      </c>
    </row>
    <row r="24" spans="1:8" ht="19.5" customHeight="1" thickBot="1">
      <c r="A24" s="19" t="s">
        <v>6</v>
      </c>
      <c r="B24" s="19">
        <f>D7</f>
        <v>10</v>
      </c>
      <c r="C24" s="19">
        <f>E7</f>
        <v>1370</v>
      </c>
      <c r="D24" s="118">
        <f>F7</f>
        <v>13700</v>
      </c>
      <c r="E24" s="20" t="s">
        <v>12</v>
      </c>
      <c r="F24" s="117">
        <f>F25-F23</f>
        <v>3</v>
      </c>
      <c r="G24" s="117">
        <f>$C$25</f>
        <v>1375</v>
      </c>
      <c r="H24" s="117">
        <f>G24*F24</f>
        <v>4125</v>
      </c>
    </row>
    <row r="25" spans="1:8" ht="19.5" customHeight="1" thickBot="1">
      <c r="A25" s="19" t="s">
        <v>7</v>
      </c>
      <c r="B25" s="19">
        <f>SUM(B23:B24)</f>
        <v>12</v>
      </c>
      <c r="C25" s="117">
        <f>D25/B25</f>
        <v>1375</v>
      </c>
      <c r="D25" s="118">
        <f>SUM(D23:D24)</f>
        <v>16500</v>
      </c>
      <c r="E25" s="20" t="s">
        <v>7</v>
      </c>
      <c r="F25" s="117">
        <f>B25</f>
        <v>12</v>
      </c>
      <c r="G25" s="117">
        <f>$C$25</f>
        <v>1375</v>
      </c>
      <c r="H25" s="117">
        <f>D25</f>
        <v>16500</v>
      </c>
    </row>
    <row r="26" spans="1:8" ht="13.5" thickBot="1">
      <c r="A26" s="39"/>
      <c r="B26" s="8"/>
      <c r="C26" s="8"/>
      <c r="D26" s="8"/>
      <c r="E26" s="8"/>
      <c r="F26" s="39"/>
      <c r="G26" s="39"/>
      <c r="H26" s="39"/>
    </row>
    <row r="27" spans="1:8" ht="13.5" customHeight="1" thickBot="1">
      <c r="A27" s="127" t="s">
        <v>47</v>
      </c>
      <c r="B27" s="128"/>
      <c r="C27" s="128"/>
      <c r="D27" s="128"/>
      <c r="E27" s="128"/>
      <c r="F27" s="128"/>
      <c r="G27" s="128"/>
      <c r="H27" s="129"/>
    </row>
    <row r="28" spans="1:8" ht="19.5" customHeight="1" thickBot="1">
      <c r="A28" s="7"/>
      <c r="B28" s="58" t="s">
        <v>8</v>
      </c>
      <c r="C28" s="59" t="s">
        <v>9</v>
      </c>
      <c r="D28" s="121" t="s">
        <v>10</v>
      </c>
      <c r="E28" s="9"/>
      <c r="F28" s="58" t="s">
        <v>8</v>
      </c>
      <c r="G28" s="58" t="s">
        <v>9</v>
      </c>
      <c r="H28" s="60" t="s">
        <v>10</v>
      </c>
    </row>
    <row r="29" spans="1:8" ht="19.5" customHeight="1">
      <c r="A29" s="61" t="s">
        <v>5</v>
      </c>
      <c r="B29" s="62">
        <v>3</v>
      </c>
      <c r="C29" s="63">
        <v>400</v>
      </c>
      <c r="D29" s="64">
        <f>B29*C29</f>
        <v>1200</v>
      </c>
      <c r="E29" s="65" t="s">
        <v>11</v>
      </c>
      <c r="F29" s="63">
        <v>6</v>
      </c>
      <c r="G29" s="63">
        <f>$C$31</f>
        <v>420</v>
      </c>
      <c r="H29" s="66">
        <f>G29*F29</f>
        <v>2520</v>
      </c>
    </row>
    <row r="30" spans="1:8" ht="19.5" customHeight="1" thickBot="1">
      <c r="A30" s="43" t="s">
        <v>6</v>
      </c>
      <c r="B30" s="44">
        <f>D13</f>
        <v>4</v>
      </c>
      <c r="C30" s="44">
        <f>E13</f>
        <v>435</v>
      </c>
      <c r="D30" s="67">
        <f>F13</f>
        <v>1740</v>
      </c>
      <c r="E30" s="68" t="s">
        <v>12</v>
      </c>
      <c r="F30" s="69">
        <f>F31-F29</f>
        <v>1</v>
      </c>
      <c r="G30" s="70">
        <f>$C$31</f>
        <v>420</v>
      </c>
      <c r="H30" s="71">
        <f>F30*G30</f>
        <v>420</v>
      </c>
    </row>
    <row r="31" spans="1:8" ht="19.5" customHeight="1" thickBot="1">
      <c r="A31" s="7" t="s">
        <v>7</v>
      </c>
      <c r="B31" s="28">
        <f>SUM(B29:B30)</f>
        <v>7</v>
      </c>
      <c r="C31" s="24">
        <f>D31/B31</f>
        <v>420</v>
      </c>
      <c r="D31" s="22">
        <f>SUM(D29:D30)</f>
        <v>2940</v>
      </c>
      <c r="E31" s="9" t="s">
        <v>7</v>
      </c>
      <c r="F31" s="24">
        <f>B31</f>
        <v>7</v>
      </c>
      <c r="G31" s="24">
        <f>$C$31</f>
        <v>420</v>
      </c>
      <c r="H31" s="27">
        <f>D31</f>
        <v>2940</v>
      </c>
    </row>
    <row r="32" spans="1:8" ht="13.5" thickBot="1">
      <c r="A32" s="39"/>
      <c r="B32" s="8"/>
      <c r="C32" s="8"/>
      <c r="D32" s="8"/>
      <c r="E32" s="8"/>
      <c r="F32" s="39"/>
      <c r="G32" s="39"/>
      <c r="H32" s="39"/>
    </row>
    <row r="33" spans="1:8" ht="13.5" thickBot="1">
      <c r="A33" s="130" t="s">
        <v>48</v>
      </c>
      <c r="B33" s="131"/>
      <c r="C33" s="131"/>
      <c r="D33" s="131"/>
      <c r="E33" s="131"/>
      <c r="F33" s="131"/>
      <c r="G33" s="131"/>
      <c r="H33" s="132"/>
    </row>
    <row r="34" spans="1:8" ht="19.5" customHeight="1" thickBot="1">
      <c r="A34" s="7"/>
      <c r="B34" s="58" t="s">
        <v>8</v>
      </c>
      <c r="C34" s="59" t="s">
        <v>9</v>
      </c>
      <c r="D34" s="121" t="s">
        <v>10</v>
      </c>
      <c r="E34" s="9"/>
      <c r="F34" s="58" t="s">
        <v>8</v>
      </c>
      <c r="G34" s="58" t="s">
        <v>9</v>
      </c>
      <c r="H34" s="60" t="s">
        <v>10</v>
      </c>
    </row>
    <row r="35" spans="1:8" ht="19.5" customHeight="1">
      <c r="A35" s="61" t="s">
        <v>5</v>
      </c>
      <c r="B35" s="72">
        <v>0.5</v>
      </c>
      <c r="C35" s="72">
        <v>100</v>
      </c>
      <c r="D35" s="73">
        <f>B35*C35</f>
        <v>50</v>
      </c>
      <c r="E35" s="65" t="s">
        <v>11</v>
      </c>
      <c r="F35" s="63">
        <v>1</v>
      </c>
      <c r="G35" s="63">
        <f>$C$37</f>
        <v>100</v>
      </c>
      <c r="H35" s="66">
        <f>F35*G35</f>
        <v>100</v>
      </c>
    </row>
    <row r="36" spans="1:8" ht="19.5" customHeight="1" thickBot="1">
      <c r="A36" s="43" t="s">
        <v>6</v>
      </c>
      <c r="B36" s="74">
        <f>D19</f>
        <v>1</v>
      </c>
      <c r="C36" s="74">
        <f>E19</f>
        <v>100</v>
      </c>
      <c r="D36" s="75">
        <f>F19</f>
        <v>100</v>
      </c>
      <c r="E36" s="68" t="s">
        <v>12</v>
      </c>
      <c r="F36" s="69">
        <v>0.5</v>
      </c>
      <c r="G36" s="70">
        <f>$C$37</f>
        <v>100</v>
      </c>
      <c r="H36" s="76">
        <f>F36*G36</f>
        <v>50</v>
      </c>
    </row>
    <row r="37" spans="1:8" ht="19.5" customHeight="1" thickBot="1">
      <c r="A37" s="7" t="s">
        <v>7</v>
      </c>
      <c r="B37" s="25">
        <f>SUM(B35:B36)</f>
        <v>1.5</v>
      </c>
      <c r="C37" s="25">
        <f>D37/B37</f>
        <v>100</v>
      </c>
      <c r="D37" s="26">
        <f>SUM(D35:D36)</f>
        <v>150</v>
      </c>
      <c r="E37" s="9" t="s">
        <v>7</v>
      </c>
      <c r="F37" s="24">
        <f>B37</f>
        <v>1.5</v>
      </c>
      <c r="G37" s="24">
        <f>$C$37</f>
        <v>100</v>
      </c>
      <c r="H37" s="27">
        <f>D37</f>
        <v>150</v>
      </c>
    </row>
    <row r="38" spans="2:5" ht="12.75">
      <c r="B38" s="77"/>
      <c r="C38" s="77"/>
      <c r="D38" s="77"/>
      <c r="E38" s="77"/>
    </row>
    <row r="39" spans="2:5" ht="13.5" thickBot="1">
      <c r="B39" s="77"/>
      <c r="C39" s="77"/>
      <c r="D39" s="77"/>
      <c r="E39" s="77"/>
    </row>
    <row r="40" spans="2:7" ht="13.5" thickBot="1">
      <c r="B40" s="133" t="s">
        <v>21</v>
      </c>
      <c r="C40" s="134"/>
      <c r="D40" s="135"/>
      <c r="E40" s="134" t="s">
        <v>22</v>
      </c>
      <c r="F40" s="134"/>
      <c r="G40" s="136"/>
    </row>
    <row r="41" spans="1:7" ht="13.5" thickBot="1">
      <c r="A41" s="10" t="s">
        <v>18</v>
      </c>
      <c r="B41" s="78" t="s">
        <v>8</v>
      </c>
      <c r="C41" s="79" t="s">
        <v>9</v>
      </c>
      <c r="D41" s="122" t="s">
        <v>10</v>
      </c>
      <c r="E41" s="80" t="s">
        <v>8</v>
      </c>
      <c r="F41" s="79" t="s">
        <v>9</v>
      </c>
      <c r="G41" s="123" t="s">
        <v>10</v>
      </c>
    </row>
    <row r="42" spans="1:7" ht="19.5" customHeight="1" thickBot="1">
      <c r="A42" s="10" t="s">
        <v>23</v>
      </c>
      <c r="B42" s="21">
        <f>F23*2/3</f>
        <v>6</v>
      </c>
      <c r="C42" s="18">
        <f>G23</f>
        <v>1375</v>
      </c>
      <c r="D42" s="22">
        <f>C42*B42</f>
        <v>8250</v>
      </c>
      <c r="E42" s="81">
        <f>F23/3</f>
        <v>3</v>
      </c>
      <c r="F42" s="18">
        <f>G23</f>
        <v>1375</v>
      </c>
      <c r="G42" s="23">
        <f>E42*F42</f>
        <v>4125</v>
      </c>
    </row>
    <row r="43" spans="1:8" ht="19.5" customHeight="1" thickBot="1">
      <c r="A43" s="10" t="s">
        <v>24</v>
      </c>
      <c r="B43" s="21">
        <f>F29*2/3</f>
        <v>4</v>
      </c>
      <c r="C43" s="18">
        <f>G29</f>
        <v>420</v>
      </c>
      <c r="D43" s="22">
        <f>C43*B43</f>
        <v>1680</v>
      </c>
      <c r="E43" s="81">
        <f>F29/3</f>
        <v>2</v>
      </c>
      <c r="F43" s="18">
        <f>G29</f>
        <v>420</v>
      </c>
      <c r="G43" s="23">
        <f>E43*F43</f>
        <v>840</v>
      </c>
      <c r="H43" s="49"/>
    </row>
    <row r="44" spans="1:7" ht="19.5" customHeight="1" thickBot="1">
      <c r="A44" s="10" t="s">
        <v>25</v>
      </c>
      <c r="B44" s="21">
        <f>F35*2/3</f>
        <v>0.6666666666666666</v>
      </c>
      <c r="C44" s="18">
        <f>G35</f>
        <v>100</v>
      </c>
      <c r="D44" s="22">
        <f>C44*B44</f>
        <v>66.66666666666666</v>
      </c>
      <c r="E44" s="81">
        <f>F30/3</f>
        <v>0.3333333333333333</v>
      </c>
      <c r="F44" s="18">
        <f>G36</f>
        <v>100</v>
      </c>
      <c r="G44" s="23">
        <f>E44*F44</f>
        <v>33.33333333333333</v>
      </c>
    </row>
    <row r="45" spans="1:7" ht="19.5" customHeight="1" thickBot="1">
      <c r="A45" s="10" t="s">
        <v>13</v>
      </c>
      <c r="B45" s="21">
        <f>700*2/3</f>
        <v>466.6666666666667</v>
      </c>
      <c r="C45" s="18">
        <v>30</v>
      </c>
      <c r="D45" s="22">
        <f>B45*C45</f>
        <v>14000</v>
      </c>
      <c r="E45" s="81">
        <f>700-B45</f>
        <v>233.33333333333331</v>
      </c>
      <c r="F45" s="18">
        <f>C45</f>
        <v>30</v>
      </c>
      <c r="G45" s="23">
        <f>E45*F45</f>
        <v>6999.999999999999</v>
      </c>
    </row>
    <row r="46" spans="1:7" ht="19.5" customHeight="1" thickBot="1">
      <c r="A46" s="10" t="s">
        <v>19</v>
      </c>
      <c r="B46" s="82"/>
      <c r="C46" s="83"/>
      <c r="D46" s="22">
        <f>15000*2/3</f>
        <v>10000</v>
      </c>
      <c r="E46" s="84"/>
      <c r="F46" s="83"/>
      <c r="G46" s="23">
        <f>15000-D46</f>
        <v>5000</v>
      </c>
    </row>
    <row r="47" spans="1:7" ht="19.5" customHeight="1" thickBot="1">
      <c r="A47" s="10" t="s">
        <v>27</v>
      </c>
      <c r="B47" s="21">
        <v>20000</v>
      </c>
      <c r="C47" s="18">
        <v>0.1</v>
      </c>
      <c r="D47" s="22">
        <f>B47*C47</f>
        <v>2000</v>
      </c>
      <c r="E47" s="81">
        <v>5000</v>
      </c>
      <c r="F47" s="18">
        <v>0.15</v>
      </c>
      <c r="G47" s="23">
        <f>E47*F47</f>
        <v>750</v>
      </c>
    </row>
    <row r="48" spans="1:8" ht="19.5" customHeight="1" thickBot="1">
      <c r="A48" s="10" t="s">
        <v>28</v>
      </c>
      <c r="B48" s="21">
        <f>B42+B43+B44</f>
        <v>10.666666666666666</v>
      </c>
      <c r="C48" s="18">
        <f>'tableau de répartition'!C5</f>
        <v>160</v>
      </c>
      <c r="D48" s="22">
        <f>B48*C48</f>
        <v>1706.6666666666665</v>
      </c>
      <c r="E48" s="81">
        <f>E42+E43+E44</f>
        <v>5.333333333333333</v>
      </c>
      <c r="F48" s="18">
        <f>C48</f>
        <v>160</v>
      </c>
      <c r="G48" s="23">
        <f>E48*F48</f>
        <v>853.3333333333333</v>
      </c>
      <c r="H48" s="49"/>
    </row>
    <row r="49" spans="1:8" ht="19.5" customHeight="1" thickBot="1">
      <c r="A49" s="85" t="s">
        <v>29</v>
      </c>
      <c r="B49" s="86">
        <f>B47</f>
        <v>20000</v>
      </c>
      <c r="C49" s="87">
        <f>'tableau de répartition'!D5</f>
        <v>0.2</v>
      </c>
      <c r="D49" s="88">
        <f>B49*C49</f>
        <v>4000</v>
      </c>
      <c r="E49" s="119">
        <f>E47</f>
        <v>5000</v>
      </c>
      <c r="F49" s="87">
        <v>0.2</v>
      </c>
      <c r="G49" s="120">
        <f>E49*F49</f>
        <v>1000</v>
      </c>
      <c r="H49" s="49"/>
    </row>
    <row r="50" spans="1:8" ht="19.5" customHeight="1" thickBot="1">
      <c r="A50" s="10" t="s">
        <v>26</v>
      </c>
      <c r="B50" s="21">
        <f>B49</f>
        <v>20000</v>
      </c>
      <c r="C50" s="18">
        <f>D50/B50</f>
        <v>2.0851666666666664</v>
      </c>
      <c r="D50" s="22">
        <f>SUM(D42:D49)</f>
        <v>41703.33333333333</v>
      </c>
      <c r="E50" s="81">
        <f>E49</f>
        <v>5000</v>
      </c>
      <c r="F50" s="18">
        <f>G50/E50</f>
        <v>3.920333333333333</v>
      </c>
      <c r="G50" s="23">
        <f>SUM(G42:G49)</f>
        <v>19601.666666666664</v>
      </c>
      <c r="H50" s="49"/>
    </row>
    <row r="51" spans="1:8" ht="19.5" customHeight="1" thickBot="1">
      <c r="A51" s="77"/>
      <c r="B51" s="77"/>
      <c r="C51" s="77"/>
      <c r="D51" s="77"/>
      <c r="E51" s="77"/>
      <c r="F51" s="77"/>
      <c r="G51" s="77"/>
      <c r="H51" s="77"/>
    </row>
    <row r="52" spans="1:8" ht="19.5" customHeight="1" thickBot="1">
      <c r="A52" s="133" t="s">
        <v>49</v>
      </c>
      <c r="B52" s="134"/>
      <c r="C52" s="134"/>
      <c r="D52" s="134"/>
      <c r="E52" s="134"/>
      <c r="F52" s="134"/>
      <c r="G52" s="134"/>
      <c r="H52" s="136"/>
    </row>
    <row r="53" spans="1:8" ht="19.5" customHeight="1" thickBot="1">
      <c r="A53" s="1"/>
      <c r="B53" s="89" t="s">
        <v>8</v>
      </c>
      <c r="C53" s="2" t="s">
        <v>9</v>
      </c>
      <c r="D53" s="122" t="s">
        <v>10</v>
      </c>
      <c r="E53" s="4"/>
      <c r="F53" s="89" t="s">
        <v>8</v>
      </c>
      <c r="G53" s="89" t="s">
        <v>9</v>
      </c>
      <c r="H53" s="124" t="s">
        <v>10</v>
      </c>
    </row>
    <row r="54" spans="1:8" ht="19.5" customHeight="1">
      <c r="A54" s="90" t="s">
        <v>5</v>
      </c>
      <c r="B54" s="91">
        <v>2000</v>
      </c>
      <c r="C54" s="92">
        <f>D54/B54</f>
        <v>2.1383333333333336</v>
      </c>
      <c r="D54" s="64">
        <v>4276.666666666667</v>
      </c>
      <c r="E54" s="93" t="s">
        <v>11</v>
      </c>
      <c r="F54" s="91">
        <v>20000</v>
      </c>
      <c r="G54" s="92">
        <f>$C$56</f>
        <v>2.09</v>
      </c>
      <c r="H54" s="94">
        <f>F54*G54</f>
        <v>41800</v>
      </c>
    </row>
    <row r="55" spans="1:8" ht="19.5" customHeight="1" thickBot="1">
      <c r="A55" s="95" t="s">
        <v>6</v>
      </c>
      <c r="B55" s="96">
        <f>B50</f>
        <v>20000</v>
      </c>
      <c r="C55" s="97">
        <f>C50</f>
        <v>2.0851666666666664</v>
      </c>
      <c r="D55" s="98">
        <f>D50</f>
        <v>41703.33333333333</v>
      </c>
      <c r="E55" s="99" t="s">
        <v>12</v>
      </c>
      <c r="F55" s="96">
        <v>2000</v>
      </c>
      <c r="G55" s="92">
        <f>$C$56</f>
        <v>2.09</v>
      </c>
      <c r="H55" s="100">
        <f>G55*F55</f>
        <v>4180</v>
      </c>
    </row>
    <row r="56" spans="1:8" ht="19.5" customHeight="1" thickBot="1">
      <c r="A56" s="1" t="s">
        <v>7</v>
      </c>
      <c r="B56" s="2">
        <f>SUM(B54:B55)</f>
        <v>22000</v>
      </c>
      <c r="C56" s="5">
        <f>D56/B56</f>
        <v>2.09</v>
      </c>
      <c r="D56" s="6">
        <f>SUM(D54:D55)</f>
        <v>45979.99999999999</v>
      </c>
      <c r="E56" s="4" t="s">
        <v>7</v>
      </c>
      <c r="F56" s="2">
        <f>B56</f>
        <v>22000</v>
      </c>
      <c r="G56" s="92">
        <f>$C$56</f>
        <v>2.09</v>
      </c>
      <c r="H56" s="3">
        <f>D56</f>
        <v>45979.99999999999</v>
      </c>
    </row>
    <row r="57" spans="2:5" ht="19.5" customHeight="1" thickBot="1">
      <c r="B57" s="77"/>
      <c r="C57" s="77"/>
      <c r="D57" s="77"/>
      <c r="E57" s="77"/>
    </row>
    <row r="58" spans="1:8" ht="19.5" customHeight="1" thickBot="1">
      <c r="A58" s="133" t="s">
        <v>50</v>
      </c>
      <c r="B58" s="134"/>
      <c r="C58" s="134"/>
      <c r="D58" s="134"/>
      <c r="E58" s="134"/>
      <c r="F58" s="134"/>
      <c r="G58" s="134"/>
      <c r="H58" s="136"/>
    </row>
    <row r="59" spans="1:8" ht="19.5" customHeight="1" thickBot="1">
      <c r="A59" s="1"/>
      <c r="B59" s="89" t="s">
        <v>8</v>
      </c>
      <c r="C59" s="2" t="s">
        <v>9</v>
      </c>
      <c r="D59" s="122" t="s">
        <v>10</v>
      </c>
      <c r="E59" s="4"/>
      <c r="F59" s="89" t="s">
        <v>8</v>
      </c>
      <c r="G59" s="89" t="s">
        <v>9</v>
      </c>
      <c r="H59" s="124" t="s">
        <v>10</v>
      </c>
    </row>
    <row r="60" spans="1:8" ht="19.5" customHeight="1">
      <c r="A60" s="90" t="s">
        <v>5</v>
      </c>
      <c r="B60" s="62">
        <v>1000</v>
      </c>
      <c r="C60" s="62">
        <f>D60/B60</f>
        <v>3.858333333333337</v>
      </c>
      <c r="D60" s="64">
        <v>3858.333333333337</v>
      </c>
      <c r="E60" s="101" t="s">
        <v>11</v>
      </c>
      <c r="F60" s="62">
        <v>5000</v>
      </c>
      <c r="G60" s="62">
        <f>$C$62</f>
        <v>3.91</v>
      </c>
      <c r="H60" s="102">
        <f>G60*F60</f>
        <v>19550</v>
      </c>
    </row>
    <row r="61" spans="1:8" ht="19.5" customHeight="1" thickBot="1">
      <c r="A61" s="95" t="s">
        <v>6</v>
      </c>
      <c r="B61" s="44">
        <f>E50</f>
        <v>5000</v>
      </c>
      <c r="C61" s="44">
        <f>F50</f>
        <v>3.920333333333333</v>
      </c>
      <c r="D61" s="98">
        <f>G50</f>
        <v>19601.666666666664</v>
      </c>
      <c r="E61" s="103" t="s">
        <v>12</v>
      </c>
      <c r="F61" s="44">
        <f>F62-F60</f>
        <v>1000</v>
      </c>
      <c r="G61" s="104">
        <f>$C$62</f>
        <v>3.91</v>
      </c>
      <c r="H61" s="105">
        <f>G61*F61</f>
        <v>3910</v>
      </c>
    </row>
    <row r="62" spans="1:8" ht="19.5" customHeight="1" thickBot="1">
      <c r="A62" s="1" t="s">
        <v>7</v>
      </c>
      <c r="B62" s="28">
        <f>SUM(B60:B61)</f>
        <v>6000</v>
      </c>
      <c r="C62" s="28">
        <f>D62/B62</f>
        <v>3.91</v>
      </c>
      <c r="D62" s="22">
        <f>SUM(D60:D61)</f>
        <v>23460</v>
      </c>
      <c r="E62" s="30" t="s">
        <v>7</v>
      </c>
      <c r="F62" s="28">
        <f>B62</f>
        <v>6000</v>
      </c>
      <c r="G62" s="28">
        <f>$C$62</f>
        <v>3.91</v>
      </c>
      <c r="H62" s="23">
        <f>D62</f>
        <v>23460</v>
      </c>
    </row>
    <row r="63" spans="2:5" ht="19.5" customHeight="1">
      <c r="B63" s="77"/>
      <c r="C63" s="77"/>
      <c r="D63" s="77"/>
      <c r="E63" s="77"/>
    </row>
    <row r="64" spans="2:5" ht="19.5" customHeight="1" thickBot="1">
      <c r="B64" s="77"/>
      <c r="C64" s="77"/>
      <c r="D64" s="77"/>
      <c r="E64" s="77"/>
    </row>
    <row r="65" spans="2:7" ht="13.5" thickBot="1">
      <c r="B65" s="133" t="s">
        <v>21</v>
      </c>
      <c r="C65" s="134"/>
      <c r="D65" s="135"/>
      <c r="E65" s="134" t="s">
        <v>22</v>
      </c>
      <c r="F65" s="134"/>
      <c r="G65" s="136"/>
    </row>
    <row r="66" spans="1:7" ht="13.5" thickBot="1">
      <c r="A66" s="10" t="s">
        <v>18</v>
      </c>
      <c r="B66" s="106" t="s">
        <v>8</v>
      </c>
      <c r="C66" s="107" t="s">
        <v>9</v>
      </c>
      <c r="D66" s="125" t="s">
        <v>10</v>
      </c>
      <c r="E66" s="108" t="s">
        <v>8</v>
      </c>
      <c r="F66" s="107" t="s">
        <v>9</v>
      </c>
      <c r="G66" s="126" t="s">
        <v>10</v>
      </c>
    </row>
    <row r="67" spans="1:7" ht="19.5" customHeight="1" thickBot="1">
      <c r="A67" s="109" t="s">
        <v>14</v>
      </c>
      <c r="B67" s="31">
        <f>F54</f>
        <v>20000</v>
      </c>
      <c r="C67" s="31">
        <f>G54</f>
        <v>2.09</v>
      </c>
      <c r="D67" s="32">
        <f>H54</f>
        <v>41800</v>
      </c>
      <c r="E67" s="33">
        <f>F60</f>
        <v>5000</v>
      </c>
      <c r="F67" s="31">
        <f>G60</f>
        <v>3.91</v>
      </c>
      <c r="G67" s="31">
        <f>H60</f>
        <v>19550</v>
      </c>
    </row>
    <row r="68" spans="1:7" ht="47.25" customHeight="1" thickBot="1">
      <c r="A68" s="110" t="s">
        <v>20</v>
      </c>
      <c r="B68" s="31">
        <f>D73</f>
        <v>50000</v>
      </c>
      <c r="C68" s="31">
        <f>'tableau de répartition'!E5</f>
        <v>0.05</v>
      </c>
      <c r="D68" s="32">
        <f>B68*C68</f>
        <v>2500</v>
      </c>
      <c r="E68" s="33">
        <f>G73</f>
        <v>22500</v>
      </c>
      <c r="F68" s="31">
        <f>C68</f>
        <v>0.05</v>
      </c>
      <c r="G68" s="31">
        <f>E68*F68</f>
        <v>1125</v>
      </c>
    </row>
    <row r="69" spans="1:7" ht="19.5" customHeight="1" thickBot="1">
      <c r="A69" s="10" t="s">
        <v>15</v>
      </c>
      <c r="B69" s="31">
        <f>B67</f>
        <v>20000</v>
      </c>
      <c r="C69" s="31">
        <f>D69/B69</f>
        <v>2.215</v>
      </c>
      <c r="D69" s="32">
        <f>SUM(D67:D68)</f>
        <v>44300</v>
      </c>
      <c r="E69" s="33">
        <f>E67</f>
        <v>5000</v>
      </c>
      <c r="F69" s="31">
        <f>G69/E69</f>
        <v>4.135</v>
      </c>
      <c r="G69" s="31">
        <f>SUM(G67:G68)</f>
        <v>20675</v>
      </c>
    </row>
    <row r="70" ht="13.5" thickBot="1">
      <c r="A70" s="77"/>
    </row>
    <row r="71" spans="2:7" ht="15" customHeight="1" thickBot="1">
      <c r="B71" s="133" t="s">
        <v>21</v>
      </c>
      <c r="C71" s="134"/>
      <c r="D71" s="135"/>
      <c r="E71" s="134" t="s">
        <v>22</v>
      </c>
      <c r="F71" s="134"/>
      <c r="G71" s="136"/>
    </row>
    <row r="72" spans="1:7" ht="19.5" customHeight="1" thickBot="1">
      <c r="A72" s="10" t="s">
        <v>18</v>
      </c>
      <c r="B72" s="106" t="s">
        <v>8</v>
      </c>
      <c r="C72" s="107" t="s">
        <v>9</v>
      </c>
      <c r="D72" s="125" t="s">
        <v>10</v>
      </c>
      <c r="E72" s="108" t="s">
        <v>8</v>
      </c>
      <c r="F72" s="107" t="s">
        <v>9</v>
      </c>
      <c r="G72" s="126" t="s">
        <v>10</v>
      </c>
    </row>
    <row r="73" spans="1:7" ht="19.5" customHeight="1" thickBot="1">
      <c r="A73" s="111" t="s">
        <v>51</v>
      </c>
      <c r="B73" s="31">
        <v>20000</v>
      </c>
      <c r="C73" s="31">
        <v>2.5</v>
      </c>
      <c r="D73" s="32">
        <f>B73*C73</f>
        <v>50000</v>
      </c>
      <c r="E73" s="33">
        <v>5000</v>
      </c>
      <c r="F73" s="31">
        <v>4.5</v>
      </c>
      <c r="G73" s="31">
        <f>E73*F73</f>
        <v>22500</v>
      </c>
    </row>
    <row r="74" spans="1:8" ht="19.5" customHeight="1" thickBot="1">
      <c r="A74" s="112" t="s">
        <v>15</v>
      </c>
      <c r="B74" s="31">
        <f aca="true" t="shared" si="0" ref="B74:G74">B69</f>
        <v>20000</v>
      </c>
      <c r="C74" s="31">
        <f t="shared" si="0"/>
        <v>2.215</v>
      </c>
      <c r="D74" s="32">
        <f t="shared" si="0"/>
        <v>44300</v>
      </c>
      <c r="E74" s="33">
        <f t="shared" si="0"/>
        <v>5000</v>
      </c>
      <c r="F74" s="31">
        <f t="shared" si="0"/>
        <v>4.135</v>
      </c>
      <c r="G74" s="31">
        <f t="shared" si="0"/>
        <v>20675</v>
      </c>
      <c r="H74" s="49"/>
    </row>
    <row r="75" spans="1:8" ht="19.5" customHeight="1" thickBot="1">
      <c r="A75" s="34" t="s">
        <v>52</v>
      </c>
      <c r="B75" s="31">
        <f>B74</f>
        <v>20000</v>
      </c>
      <c r="C75" s="31">
        <f>D75/B75</f>
        <v>0.285</v>
      </c>
      <c r="D75" s="32">
        <f>D73-D74</f>
        <v>5700</v>
      </c>
      <c r="E75" s="33">
        <f>E74</f>
        <v>5000</v>
      </c>
      <c r="F75" s="31">
        <f>G75/E75</f>
        <v>0.365</v>
      </c>
      <c r="G75" s="31">
        <f>G73-G74</f>
        <v>1825</v>
      </c>
      <c r="H75" s="49"/>
    </row>
    <row r="76" ht="19.5" customHeight="1" thickBot="1"/>
    <row r="77" spans="3:8" ht="19.5" customHeight="1" thickBot="1">
      <c r="C77" s="10" t="s">
        <v>16</v>
      </c>
      <c r="D77" s="113">
        <f>D75/D73</f>
        <v>0.114</v>
      </c>
      <c r="F77" s="10" t="s">
        <v>16</v>
      </c>
      <c r="G77" s="113">
        <f>G75/G73</f>
        <v>0.0811111111111111</v>
      </c>
      <c r="H77" s="49"/>
    </row>
    <row r="78" ht="15" customHeight="1"/>
  </sheetData>
  <sheetProtection/>
  <mergeCells count="14">
    <mergeCell ref="C3:F3"/>
    <mergeCell ref="A27:H27"/>
    <mergeCell ref="C15:F15"/>
    <mergeCell ref="C9:F9"/>
    <mergeCell ref="A58:H58"/>
    <mergeCell ref="B65:D65"/>
    <mergeCell ref="E65:G65"/>
    <mergeCell ref="A52:H52"/>
    <mergeCell ref="A21:H21"/>
    <mergeCell ref="A33:H33"/>
    <mergeCell ref="B40:D40"/>
    <mergeCell ref="E40:G40"/>
    <mergeCell ref="B71:D71"/>
    <mergeCell ref="E71:G71"/>
  </mergeCells>
  <printOptions horizontalCentered="1"/>
  <pageMargins left="0.15748031496062992" right="0.11811023622047245" top="0.24" bottom="0.5118110236220472" header="0.11811023622047245" footer="0.35433070866141736"/>
  <pageSetup horizontalDpi="360" verticalDpi="360" orientation="portrait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LUISANT</dc:creator>
  <cp:keywords/>
  <dc:description/>
  <cp:lastModifiedBy>OLIVIER RAVENEL</cp:lastModifiedBy>
  <cp:lastPrinted>2012-09-24T09:43:54Z</cp:lastPrinted>
  <dcterms:created xsi:type="dcterms:W3CDTF">2000-03-24T19:59:42Z</dcterms:created>
  <dcterms:modified xsi:type="dcterms:W3CDTF">2013-12-11T20:59:18Z</dcterms:modified>
  <cp:category/>
  <cp:version/>
  <cp:contentType/>
  <cp:contentStatus/>
</cp:coreProperties>
</file>